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lářová\Documents\Dropbox\Účetnictví\Rozpočet 2021\"/>
    </mc:Choice>
  </mc:AlternateContent>
  <xr:revisionPtr revIDLastSave="0" documentId="13_ncr:1_{5B89D77A-AFDA-44F0-AB33-97607867FD11}" xr6:coauthVersionLast="46" xr6:coauthVersionMax="46" xr10:uidLastSave="{00000000-0000-0000-0000-000000000000}"/>
  <bookViews>
    <workbookView xWindow="-120" yWindow="-120" windowWidth="29040" windowHeight="15720" activeTab="2" xr2:uid="{0C3A3A24-57F5-4B1B-BB0D-D73BC1E5FB59}"/>
  </bookViews>
  <sheets>
    <sheet name="Návrh" sheetId="1" r:id="rId1"/>
    <sheet name="detail" sheetId="2" r:id="rId2"/>
    <sheet name="Návrh 1-3_21" sheetId="4" r:id="rId3"/>
    <sheet name="detail 1-3_2021" sheetId="3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I20" i="3"/>
  <c r="H20" i="3"/>
  <c r="H4" i="3"/>
  <c r="H14" i="3" s="1"/>
  <c r="I13" i="3"/>
  <c r="J13" i="3"/>
  <c r="I14" i="3"/>
  <c r="J14" i="3"/>
  <c r="J21" i="3"/>
  <c r="I21" i="3"/>
  <c r="H21" i="3"/>
  <c r="H13" i="3" l="1"/>
  <c r="G23" i="4"/>
  <c r="C6" i="3"/>
  <c r="E24" i="4" l="1"/>
  <c r="H23" i="4"/>
  <c r="F22" i="4" s="1"/>
  <c r="H22" i="4"/>
  <c r="F21" i="4"/>
  <c r="F12" i="4"/>
  <c r="I21" i="4" s="1"/>
  <c r="G9" i="4"/>
  <c r="F9" i="4"/>
  <c r="E9" i="4"/>
  <c r="E12" i="4" s="1"/>
  <c r="F18" i="4" l="1"/>
  <c r="H31" i="3"/>
  <c r="H30" i="3"/>
  <c r="H28" i="3"/>
  <c r="H27" i="3"/>
  <c r="H26" i="3"/>
  <c r="H25" i="3"/>
  <c r="C23" i="3"/>
  <c r="H23" i="3" s="1"/>
  <c r="C22" i="3"/>
  <c r="C20" i="3"/>
  <c r="H19" i="3"/>
  <c r="H18" i="3"/>
  <c r="C11" i="3"/>
  <c r="F9" i="3" s="1"/>
  <c r="C5" i="3"/>
  <c r="F4" i="3" s="1"/>
  <c r="J18" i="3" l="1"/>
  <c r="I18" i="3"/>
  <c r="I25" i="3"/>
  <c r="J25" i="3"/>
  <c r="J4" i="3"/>
  <c r="I4" i="3"/>
  <c r="H9" i="3"/>
  <c r="K9" i="3" s="1"/>
  <c r="G20" i="4" s="1"/>
  <c r="J9" i="3"/>
  <c r="I9" i="3"/>
  <c r="J22" i="3"/>
  <c r="I22" i="3"/>
  <c r="H22" i="3"/>
  <c r="H16" i="3"/>
  <c r="H2" i="3" s="1"/>
  <c r="G25" i="1"/>
  <c r="G24" i="1"/>
  <c r="C17" i="2"/>
  <c r="H28" i="2"/>
  <c r="H25" i="2"/>
  <c r="H24" i="2"/>
  <c r="I16" i="3" l="1"/>
  <c r="K4" i="3"/>
  <c r="G19" i="4" s="1"/>
  <c r="J16" i="3"/>
  <c r="J2" i="3" s="1"/>
  <c r="H23" i="2"/>
  <c r="H16" i="2"/>
  <c r="H17" i="2"/>
  <c r="H18" i="2"/>
  <c r="H19" i="2"/>
  <c r="H20" i="2"/>
  <c r="H21" i="2"/>
  <c r="H22" i="2"/>
  <c r="H26" i="2"/>
  <c r="H27" i="2"/>
  <c r="H15" i="2"/>
  <c r="C20" i="2"/>
  <c r="K16" i="3" l="1"/>
  <c r="G18" i="4" s="1"/>
  <c r="I2" i="3"/>
  <c r="K2" i="3" s="1"/>
  <c r="G21" i="4"/>
  <c r="G22" i="4"/>
  <c r="H13" i="2"/>
  <c r="G23" i="1" s="1"/>
  <c r="C19" i="2"/>
  <c r="G24" i="4" l="1"/>
  <c r="G10" i="4" s="1"/>
  <c r="G12" i="4" s="1"/>
  <c r="C10" i="2"/>
  <c r="F8" i="2" s="1"/>
  <c r="H8" i="2" s="1"/>
  <c r="C5" i="2"/>
  <c r="C4" i="2"/>
  <c r="F3" i="2" s="1"/>
  <c r="H3" i="2" s="1"/>
  <c r="E30" i="1" l="1"/>
  <c r="G27" i="1" l="1"/>
  <c r="G26" i="1"/>
  <c r="G30" i="1" s="1"/>
  <c r="H27" i="1" l="1"/>
  <c r="F26" i="1" s="1"/>
  <c r="H28" i="1"/>
  <c r="G12" i="1"/>
  <c r="G13" i="1" l="1"/>
  <c r="G15" i="1" s="1"/>
  <c r="F12" i="1" l="1"/>
  <c r="F15" i="1" s="1"/>
  <c r="F27" i="1" l="1"/>
  <c r="F23" i="1" s="1"/>
  <c r="E12" i="1" l="1"/>
  <c r="E15" i="1" s="1"/>
  <c r="I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Michaela</author>
  </authors>
  <commentList>
    <comment ref="H4" authorId="0" shapeId="0" xr:uid="{E5EE7A5F-F4C8-425F-B0D4-A51E23A52247}">
      <text>
        <r>
          <rPr>
            <b/>
            <sz val="9"/>
            <color indexed="81"/>
            <rFont val="Tahoma"/>
            <charset val="1"/>
          </rPr>
          <t xml:space="preserve">vyplacené odměny za srpen-prosinec </t>
        </r>
      </text>
    </comment>
    <comment ref="H24" authorId="0" shapeId="0" xr:uid="{5E2F6E29-256D-4F66-BFF1-71A30E0BDCB1}">
      <text>
        <r>
          <rPr>
            <b/>
            <sz val="9"/>
            <color indexed="81"/>
            <rFont val="Tahoma"/>
            <family val="2"/>
            <charset val="238"/>
          </rPr>
          <t>podle faktury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4" authorId="0" shapeId="0" xr:uid="{0F21B238-F650-4EE2-AE36-445493674684}">
      <text>
        <r>
          <rPr>
            <b/>
            <sz val="9"/>
            <color indexed="81"/>
            <rFont val="Tahoma"/>
            <family val="2"/>
            <charset val="238"/>
          </rPr>
          <t xml:space="preserve">asi bude něco za převod na nový rok a případná pomoc s uzavřením a otevřením účtů 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<sst xmlns="http://schemas.openxmlformats.org/spreadsheetml/2006/main" count="196" uniqueCount="87">
  <si>
    <t>A/ ROZPOČTOVÉ PŘÍJMY (v Kč)</t>
  </si>
  <si>
    <t>Číslo
řádku</t>
  </si>
  <si>
    <t>Paragraf</t>
  </si>
  <si>
    <t>Třída, seskup. pol.
Podseskup. pol.
Položka</t>
  </si>
  <si>
    <t>Druh příjmu</t>
  </si>
  <si>
    <t>X</t>
  </si>
  <si>
    <t>NEDAŇOVÉ PŘÍJMY</t>
  </si>
  <si>
    <t>0000</t>
  </si>
  <si>
    <t>Neinvestiční přijaté transfery od obcí</t>
  </si>
  <si>
    <t>x</t>
  </si>
  <si>
    <t>ÚHRN PŘÍJMŮ</t>
  </si>
  <si>
    <t>Změna stavu kr. prostř. na bank. účtech (použití přebytku)</t>
  </si>
  <si>
    <t>PŘÍJMY CELKEM (vč. třídy FINANCOVÁNÍ)</t>
  </si>
  <si>
    <t>B/ BĚŽNÉ A KAPITÁLOVÉ VÝDAJE (v Kč)</t>
  </si>
  <si>
    <t>Skupina, oddíl
pododíl
paragraf</t>
  </si>
  <si>
    <t>Název paragrafu
funkčního třídení</t>
  </si>
  <si>
    <t>Objem výdajů</t>
  </si>
  <si>
    <t>Územní rozvoj</t>
  </si>
  <si>
    <t>Třída 5 - Běžné výdaje</t>
  </si>
  <si>
    <t>5011 - Platy zaměstnanců</t>
  </si>
  <si>
    <t>5031 - Sociální pojištění</t>
  </si>
  <si>
    <t>5032 - Zdravotní pojištění</t>
  </si>
  <si>
    <t>5038 - Pov. poj. na úrazové poj.</t>
  </si>
  <si>
    <t>5163 - Služby peněžních ústavů</t>
  </si>
  <si>
    <t xml:space="preserve">VÝDAJE CELKEM </t>
  </si>
  <si>
    <t>Datum vyvěšení:</t>
  </si>
  <si>
    <t>Datum sejmutí:</t>
  </si>
  <si>
    <t>Vypracovala:</t>
  </si>
  <si>
    <t>Ing. Jana Houšková, předsedkyně</t>
  </si>
  <si>
    <t>Objem příjmů 2020</t>
  </si>
  <si>
    <t>Objem příjmů 2019</t>
  </si>
  <si>
    <t>Vratka půjčky Via rustica</t>
  </si>
  <si>
    <t>Výdaje 2020</t>
  </si>
  <si>
    <t>Návrh - Rozpočet DSO Nová Lípa na rok 2021</t>
  </si>
  <si>
    <t>Schválený rozpčet DSO Nová Lípa na rok 2020 je zveřejněn na webových stránkách www.dsonovalipa.cz</t>
  </si>
  <si>
    <t>Výkaz pro hodnocení plnění rozpočtu FIN 2- 12 M k datu 31.10.2020 je nedílnou součátí návrhu rozpočtu na rok 2020.</t>
  </si>
  <si>
    <t>Objem příjmů 2021</t>
  </si>
  <si>
    <t>Výdaje 2021</t>
  </si>
  <si>
    <t>5021 - Ostatní osobní výdaje (dohody)</t>
  </si>
  <si>
    <t>os.č.</t>
  </si>
  <si>
    <t>Jméno a příjmení</t>
  </si>
  <si>
    <t>základní CSS/strategie</t>
  </si>
  <si>
    <t>Ing. Kolářová Alžběta</t>
  </si>
  <si>
    <t>Bc. Hojgrová Vladimíra</t>
  </si>
  <si>
    <t>Ing. Šustrová Michaela</t>
  </si>
  <si>
    <t>Ing. Pavla Mazancová</t>
  </si>
  <si>
    <t>Mgr. Vít Rous</t>
  </si>
  <si>
    <t>Ing. Jana Houšková</t>
  </si>
  <si>
    <t>Mzdy</t>
  </si>
  <si>
    <t>dpp</t>
  </si>
  <si>
    <t>hlavní pp</t>
  </si>
  <si>
    <t>platy</t>
  </si>
  <si>
    <t>ostatní mzd.n.</t>
  </si>
  <si>
    <t>Třída 5 - ostatní</t>
  </si>
  <si>
    <t>nájemné</t>
  </si>
  <si>
    <t>Černovice</t>
  </si>
  <si>
    <t>Častrov</t>
  </si>
  <si>
    <t>cestovné</t>
  </si>
  <si>
    <t>AK + VH</t>
  </si>
  <si>
    <t>stravné</t>
  </si>
  <si>
    <t>shromáždění starostů 3x - občerstvení</t>
  </si>
  <si>
    <t>výjezd - dobrá praxe</t>
  </si>
  <si>
    <t xml:space="preserve">office 365 </t>
  </si>
  <si>
    <t>Míša</t>
  </si>
  <si>
    <t>telefony</t>
  </si>
  <si>
    <t>AK + VH + MŠ</t>
  </si>
  <si>
    <t>nájmy pc</t>
  </si>
  <si>
    <t>Triáda</t>
  </si>
  <si>
    <t>MŠ + PM + Verča?</t>
  </si>
  <si>
    <t>kancelářské potřeby</t>
  </si>
  <si>
    <t>antivirus</t>
  </si>
  <si>
    <t>AK</t>
  </si>
  <si>
    <t>webovky</t>
  </si>
  <si>
    <t>???</t>
  </si>
  <si>
    <t>viz list "detail"</t>
  </si>
  <si>
    <t>hlavní pp + odměny</t>
  </si>
  <si>
    <t>placeno v lednu</t>
  </si>
  <si>
    <t>v únoru</t>
  </si>
  <si>
    <t>v březnu</t>
  </si>
  <si>
    <t>Celkem</t>
  </si>
  <si>
    <t>sociální</t>
  </si>
  <si>
    <t>zdravotní</t>
  </si>
  <si>
    <t>pouze členské příspěvky</t>
  </si>
  <si>
    <t>kancelářské potřeby+poštovné+certif.</t>
  </si>
  <si>
    <t>Rozpočtové provizorium na leden až březen 2021</t>
  </si>
  <si>
    <t>DSO Nová Lípa</t>
  </si>
  <si>
    <t>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</si>
</sst>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.00\ &quot;Kč&quot;"/>
    <numFmt numFmtId="166" formatCode="#,##0.00\ _K_č;\-#,##0.00\ _K_č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0" fillId="0" borderId="0" xfId="1" applyFont="1"/>
    <xf numFmtId="0" fontId="4" fillId="0" borderId="0" xfId="0" applyFont="1" applyBorder="1" applyAlignment="1">
      <alignment horizontal="center" vertical="center"/>
    </xf>
    <xf numFmtId="164" fontId="4" fillId="0" borderId="0" xfId="1" applyFont="1" applyBorder="1" applyAlignment="1">
      <alignment vertical="center"/>
    </xf>
    <xf numFmtId="14" fontId="3" fillId="0" borderId="0" xfId="0" applyNumberFormat="1" applyFont="1"/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4" fillId="4" borderId="1" xfId="1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center"/>
    </xf>
    <xf numFmtId="164" fontId="3" fillId="0" borderId="1" xfId="1" applyFont="1" applyBorder="1"/>
    <xf numFmtId="164" fontId="3" fillId="4" borderId="1" xfId="1" applyFont="1" applyFill="1" applyBorder="1" applyAlignment="1">
      <alignment vertical="center"/>
    </xf>
    <xf numFmtId="164" fontId="5" fillId="0" borderId="1" xfId="1" applyFont="1" applyBorder="1"/>
    <xf numFmtId="164" fontId="4" fillId="0" borderId="1" xfId="1" applyFont="1" applyBorder="1" applyAlignment="1">
      <alignment vertical="center"/>
    </xf>
    <xf numFmtId="164" fontId="6" fillId="0" borderId="1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7" fillId="0" borderId="1" xfId="0" applyNumberFormat="1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5" xfId="0" applyFont="1" applyBorder="1"/>
    <xf numFmtId="164" fontId="3" fillId="0" borderId="5" xfId="1" applyFont="1" applyBorder="1"/>
    <xf numFmtId="164" fontId="5" fillId="0" borderId="5" xfId="1" applyFont="1" applyBorder="1"/>
    <xf numFmtId="164" fontId="6" fillId="0" borderId="5" xfId="1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5" borderId="0" xfId="0" applyFill="1"/>
    <xf numFmtId="0" fontId="0" fillId="0" borderId="1" xfId="0" applyBorder="1"/>
    <xf numFmtId="0" fontId="0" fillId="5" borderId="1" xfId="0" applyFill="1" applyBorder="1"/>
    <xf numFmtId="165" fontId="0" fillId="5" borderId="1" xfId="0" applyNumberFormat="1" applyFill="1" applyBorder="1"/>
    <xf numFmtId="165" fontId="0" fillId="0" borderId="0" xfId="0" applyNumberFormat="1"/>
    <xf numFmtId="165" fontId="8" fillId="0" borderId="0" xfId="0" applyNumberFormat="1" applyFont="1"/>
    <xf numFmtId="0" fontId="9" fillId="0" borderId="0" xfId="0" applyFont="1"/>
    <xf numFmtId="0" fontId="0" fillId="0" borderId="0" xfId="0" applyFont="1"/>
    <xf numFmtId="165" fontId="10" fillId="0" borderId="0" xfId="0" applyNumberFormat="1" applyFont="1"/>
    <xf numFmtId="166" fontId="7" fillId="4" borderId="1" xfId="1" applyNumberFormat="1" applyFont="1" applyFill="1" applyBorder="1" applyAlignment="1">
      <alignment horizontal="right" vertical="center"/>
    </xf>
    <xf numFmtId="0" fontId="11" fillId="0" borderId="0" xfId="0" applyFont="1"/>
    <xf numFmtId="0" fontId="2" fillId="0" borderId="0" xfId="0" applyFont="1" applyAlignment="1">
      <alignment horizontal="center"/>
    </xf>
    <xf numFmtId="165" fontId="10" fillId="3" borderId="0" xfId="0" applyNumberFormat="1" applyFont="1" applyFill="1"/>
    <xf numFmtId="165" fontId="10" fillId="0" borderId="6" xfId="0" applyNumberFormat="1" applyFont="1" applyBorder="1"/>
    <xf numFmtId="165" fontId="9" fillId="0" borderId="0" xfId="0" applyNumberFormat="1" applyFont="1"/>
    <xf numFmtId="0" fontId="0" fillId="0" borderId="0" xfId="0" applyBorder="1"/>
    <xf numFmtId="0" fontId="0" fillId="5" borderId="0" xfId="0" applyFill="1" applyBorder="1"/>
    <xf numFmtId="165" fontId="0" fillId="5" borderId="0" xfId="0" applyNumberFormat="1" applyFill="1" applyBorder="1"/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7" fillId="0" borderId="5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B9377-7991-48D7-98E3-17C345004F49}">
  <dimension ref="A1:J38"/>
  <sheetViews>
    <sheetView topLeftCell="A15" workbookViewId="0">
      <selection activeCell="I23" sqref="I23"/>
    </sheetView>
  </sheetViews>
  <sheetFormatPr defaultRowHeight="14.5" x14ac:dyDescent="0.35"/>
  <cols>
    <col min="1" max="2" width="9.1796875" bestFit="1" customWidth="1"/>
    <col min="3" max="3" width="28.08984375" customWidth="1"/>
    <col min="4" max="4" width="54.54296875" customWidth="1"/>
    <col min="5" max="5" width="20.6328125" hidden="1" customWidth="1"/>
    <col min="6" max="6" width="24.6328125" hidden="1" customWidth="1"/>
    <col min="7" max="7" width="24.6328125" customWidth="1"/>
    <col min="8" max="8" width="16.90625" hidden="1" customWidth="1"/>
    <col min="9" max="9" width="18.453125" customWidth="1"/>
    <col min="10" max="10" width="17.54296875" customWidth="1"/>
  </cols>
  <sheetData>
    <row r="1" spans="1:7" ht="23.5" x14ac:dyDescent="0.55000000000000004">
      <c r="A1" s="64" t="s">
        <v>33</v>
      </c>
      <c r="B1" s="64"/>
      <c r="C1" s="64"/>
      <c r="D1" s="64"/>
      <c r="E1" s="64"/>
    </row>
    <row r="2" spans="1:7" ht="23.5" x14ac:dyDescent="0.55000000000000004">
      <c r="A2" s="1"/>
      <c r="B2" s="1"/>
      <c r="C2" s="1"/>
      <c r="D2" s="1"/>
      <c r="E2" s="1"/>
    </row>
    <row r="3" spans="1:7" ht="15.5" x14ac:dyDescent="0.35">
      <c r="A3" s="2" t="s">
        <v>34</v>
      </c>
      <c r="B3" s="3"/>
      <c r="C3" s="3"/>
      <c r="D3" s="3"/>
      <c r="E3" s="3"/>
    </row>
    <row r="4" spans="1:7" ht="15.5" x14ac:dyDescent="0.35">
      <c r="A4" s="2" t="s">
        <v>35</v>
      </c>
      <c r="B4" s="3"/>
      <c r="C4" s="3"/>
      <c r="D4" s="3"/>
      <c r="E4" s="3"/>
    </row>
    <row r="5" spans="1:7" ht="15.5" x14ac:dyDescent="0.35">
      <c r="A5" s="2"/>
      <c r="B5" s="3"/>
      <c r="C5" s="3"/>
      <c r="D5" s="3"/>
      <c r="E5" s="3"/>
    </row>
    <row r="6" spans="1:7" ht="15.5" x14ac:dyDescent="0.35">
      <c r="A6" s="4"/>
      <c r="B6" s="4"/>
      <c r="C6" s="4"/>
      <c r="D6" s="4"/>
      <c r="E6" s="4"/>
    </row>
    <row r="7" spans="1:7" ht="15.5" x14ac:dyDescent="0.35">
      <c r="A7" s="5" t="s">
        <v>0</v>
      </c>
      <c r="B7" s="4"/>
      <c r="C7" s="4"/>
      <c r="D7" s="4"/>
      <c r="E7" s="4"/>
    </row>
    <row r="8" spans="1:7" ht="16" thickBot="1" x14ac:dyDescent="0.4">
      <c r="A8" s="4"/>
      <c r="B8" s="4"/>
      <c r="C8" s="4"/>
      <c r="D8" s="4"/>
      <c r="E8" s="4"/>
    </row>
    <row r="9" spans="1:7" ht="46.5" x14ac:dyDescent="0.35">
      <c r="A9" s="15" t="s">
        <v>1</v>
      </c>
      <c r="B9" s="16" t="s">
        <v>2</v>
      </c>
      <c r="C9" s="17" t="s">
        <v>3</v>
      </c>
      <c r="D9" s="16" t="s">
        <v>4</v>
      </c>
      <c r="E9" s="18" t="s">
        <v>30</v>
      </c>
      <c r="F9" s="35" t="s">
        <v>29</v>
      </c>
      <c r="G9" s="41" t="s">
        <v>36</v>
      </c>
    </row>
    <row r="10" spans="1:7" ht="15.5" x14ac:dyDescent="0.35">
      <c r="A10" s="6">
        <v>1</v>
      </c>
      <c r="B10" s="19"/>
      <c r="C10" s="19" t="s">
        <v>5</v>
      </c>
      <c r="D10" s="20" t="s">
        <v>6</v>
      </c>
      <c r="E10" s="20"/>
      <c r="F10" s="36"/>
      <c r="G10" s="21"/>
    </row>
    <row r="11" spans="1:7" ht="15.5" x14ac:dyDescent="0.35">
      <c r="A11" s="6">
        <v>2</v>
      </c>
      <c r="B11" s="22" t="s">
        <v>7</v>
      </c>
      <c r="C11" s="6">
        <v>4121</v>
      </c>
      <c r="D11" s="7" t="s">
        <v>8</v>
      </c>
      <c r="E11" s="23">
        <v>251400</v>
      </c>
      <c r="F11" s="37">
        <v>263000</v>
      </c>
      <c r="G11" s="21">
        <v>263000</v>
      </c>
    </row>
    <row r="12" spans="1:7" ht="15.5" x14ac:dyDescent="0.35">
      <c r="A12" s="6">
        <v>3</v>
      </c>
      <c r="B12" s="19"/>
      <c r="C12" s="19" t="s">
        <v>9</v>
      </c>
      <c r="D12" s="20" t="s">
        <v>10</v>
      </c>
      <c r="E12" s="25">
        <f>SUM(E11:E11)</f>
        <v>251400</v>
      </c>
      <c r="F12" s="38">
        <f>F11</f>
        <v>263000</v>
      </c>
      <c r="G12" s="24">
        <f>G11</f>
        <v>263000</v>
      </c>
    </row>
    <row r="13" spans="1:7" ht="15.5" x14ac:dyDescent="0.35">
      <c r="A13" s="6">
        <v>4</v>
      </c>
      <c r="B13" s="22" t="s">
        <v>7</v>
      </c>
      <c r="C13" s="6">
        <v>8115</v>
      </c>
      <c r="D13" s="7" t="s">
        <v>11</v>
      </c>
      <c r="E13" s="23">
        <v>625000</v>
      </c>
      <c r="F13" s="37">
        <v>1741000</v>
      </c>
      <c r="G13" s="21">
        <f>G30-G12</f>
        <v>1873581</v>
      </c>
    </row>
    <row r="14" spans="1:7" ht="15.5" hidden="1" x14ac:dyDescent="0.35">
      <c r="A14" s="6">
        <v>5</v>
      </c>
      <c r="B14" s="22"/>
      <c r="C14" s="6">
        <v>2420</v>
      </c>
      <c r="D14" s="7" t="s">
        <v>31</v>
      </c>
      <c r="E14" s="23"/>
      <c r="F14" s="37">
        <v>500000</v>
      </c>
      <c r="G14" s="21">
        <v>0</v>
      </c>
    </row>
    <row r="15" spans="1:7" ht="21" x14ac:dyDescent="0.35">
      <c r="A15" s="60" t="s">
        <v>12</v>
      </c>
      <c r="B15" s="60"/>
      <c r="C15" s="60"/>
      <c r="D15" s="60"/>
      <c r="E15" s="27">
        <f>E12+E13</f>
        <v>876400</v>
      </c>
      <c r="F15" s="39">
        <f>SUM(F11:F14)-F11</f>
        <v>2504000</v>
      </c>
      <c r="G15" s="51">
        <f>G14+G13+G11</f>
        <v>2136581</v>
      </c>
    </row>
    <row r="16" spans="1:7" x14ac:dyDescent="0.35">
      <c r="E16" s="8"/>
    </row>
    <row r="17" spans="1:10" x14ac:dyDescent="0.35">
      <c r="E17" s="8"/>
    </row>
    <row r="19" spans="1:10" ht="23.5" x14ac:dyDescent="0.55000000000000004">
      <c r="A19" s="1"/>
      <c r="B19" s="1"/>
      <c r="C19" s="12"/>
      <c r="D19" s="12"/>
      <c r="E19" s="12"/>
    </row>
    <row r="20" spans="1:10" ht="23.5" x14ac:dyDescent="0.55000000000000004">
      <c r="A20" s="5" t="s">
        <v>13</v>
      </c>
      <c r="F20" s="12"/>
      <c r="G20" s="33"/>
    </row>
    <row r="21" spans="1:10" ht="24" thickBot="1" x14ac:dyDescent="0.6">
      <c r="H21" s="12"/>
    </row>
    <row r="22" spans="1:10" ht="62" x14ac:dyDescent="0.35">
      <c r="A22" s="15" t="s">
        <v>1</v>
      </c>
      <c r="B22" s="17" t="s">
        <v>14</v>
      </c>
      <c r="C22" s="17" t="s">
        <v>15</v>
      </c>
      <c r="D22" s="17" t="s">
        <v>3</v>
      </c>
      <c r="E22" s="18" t="s">
        <v>16</v>
      </c>
      <c r="F22" s="32" t="s">
        <v>32</v>
      </c>
      <c r="G22" s="40" t="s">
        <v>37</v>
      </c>
    </row>
    <row r="23" spans="1:10" ht="15.5" x14ac:dyDescent="0.35">
      <c r="A23" s="6">
        <v>1</v>
      </c>
      <c r="B23" s="6">
        <v>3636</v>
      </c>
      <c r="C23" s="6" t="s">
        <v>17</v>
      </c>
      <c r="D23" s="7" t="s">
        <v>18</v>
      </c>
      <c r="E23" s="23">
        <v>820200</v>
      </c>
      <c r="F23" s="24">
        <f>F30-(F24+F26+F27+F28+F29)</f>
        <v>161684.86913352087</v>
      </c>
      <c r="G23" s="24">
        <f>detail!H13</f>
        <v>279163.8</v>
      </c>
      <c r="I23" s="52" t="s">
        <v>74</v>
      </c>
    </row>
    <row r="24" spans="1:10" ht="15.5" x14ac:dyDescent="0.35">
      <c r="A24" s="6">
        <v>2</v>
      </c>
      <c r="B24" s="6">
        <v>3636</v>
      </c>
      <c r="C24" s="6" t="s">
        <v>17</v>
      </c>
      <c r="D24" s="7" t="s">
        <v>19</v>
      </c>
      <c r="E24" s="23">
        <v>1523614</v>
      </c>
      <c r="F24" s="24">
        <v>1742400</v>
      </c>
      <c r="G24" s="24">
        <f>detail!H3</f>
        <v>1148580</v>
      </c>
      <c r="H24" s="13"/>
    </row>
    <row r="25" spans="1:10" ht="15.5" x14ac:dyDescent="0.35">
      <c r="A25" s="6">
        <v>3</v>
      </c>
      <c r="B25" s="6">
        <v>3636</v>
      </c>
      <c r="C25" s="6" t="s">
        <v>17</v>
      </c>
      <c r="D25" s="7" t="s">
        <v>38</v>
      </c>
      <c r="E25" s="23"/>
      <c r="F25" s="24"/>
      <c r="G25" s="24">
        <f>detail!H8</f>
        <v>313200</v>
      </c>
      <c r="H25" s="13"/>
    </row>
    <row r="26" spans="1:10" ht="15.5" x14ac:dyDescent="0.35">
      <c r="A26" s="6">
        <v>4</v>
      </c>
      <c r="B26" s="6">
        <v>3636</v>
      </c>
      <c r="C26" s="6" t="s">
        <v>17</v>
      </c>
      <c r="D26" s="7" t="s">
        <v>20</v>
      </c>
      <c r="E26" s="23">
        <v>380903</v>
      </c>
      <c r="F26" s="24">
        <f>F24*H27</f>
        <v>435599.42820163112</v>
      </c>
      <c r="G26" s="24">
        <f>G24*0.25</f>
        <v>287145</v>
      </c>
      <c r="I26" s="13">
        <f>F15-F30</f>
        <v>0</v>
      </c>
    </row>
    <row r="27" spans="1:10" ht="15.5" x14ac:dyDescent="0.35">
      <c r="A27" s="6">
        <v>5</v>
      </c>
      <c r="B27" s="6">
        <v>3636</v>
      </c>
      <c r="C27" s="6" t="s">
        <v>17</v>
      </c>
      <c r="D27" s="7" t="s">
        <v>21</v>
      </c>
      <c r="E27" s="23">
        <v>137125</v>
      </c>
      <c r="F27" s="24">
        <f>F24*H28</f>
        <v>156815.70266484818</v>
      </c>
      <c r="G27" s="24">
        <f>G24*0.09</f>
        <v>103372.2</v>
      </c>
      <c r="H27">
        <f>E26/E24</f>
        <v>0.24999967183289207</v>
      </c>
    </row>
    <row r="28" spans="1:10" ht="15.5" x14ac:dyDescent="0.35">
      <c r="A28" s="6">
        <v>6</v>
      </c>
      <c r="B28" s="6">
        <v>3636</v>
      </c>
      <c r="C28" s="6" t="s">
        <v>17</v>
      </c>
      <c r="D28" s="7" t="s">
        <v>22</v>
      </c>
      <c r="E28" s="23">
        <v>5000</v>
      </c>
      <c r="F28" s="24">
        <v>5000</v>
      </c>
      <c r="G28" s="24">
        <v>5000</v>
      </c>
      <c r="H28" s="14">
        <f>E27/E24</f>
        <v>8.9999829353103869E-2</v>
      </c>
    </row>
    <row r="29" spans="1:10" ht="15.5" x14ac:dyDescent="0.35">
      <c r="A29" s="28">
        <v>7</v>
      </c>
      <c r="B29" s="28">
        <v>6310</v>
      </c>
      <c r="C29" s="29"/>
      <c r="D29" s="30" t="s">
        <v>23</v>
      </c>
      <c r="E29" s="31">
        <v>2500</v>
      </c>
      <c r="F29" s="24">
        <v>2500</v>
      </c>
      <c r="G29" s="24">
        <v>120</v>
      </c>
    </row>
    <row r="30" spans="1:10" ht="21" x14ac:dyDescent="0.35">
      <c r="A30" s="61" t="s">
        <v>24</v>
      </c>
      <c r="B30" s="62"/>
      <c r="C30" s="62"/>
      <c r="D30" s="63"/>
      <c r="E30" s="26">
        <f>SUM(E23:E29)</f>
        <v>2869342</v>
      </c>
      <c r="F30" s="34">
        <v>2504000</v>
      </c>
      <c r="G30" s="51">
        <f>SUM(G23:G29)</f>
        <v>2136581</v>
      </c>
      <c r="H30" s="34"/>
      <c r="I30" s="34"/>
      <c r="J30" s="34"/>
    </row>
    <row r="31" spans="1:10" ht="15.5" x14ac:dyDescent="0.35">
      <c r="A31" s="9"/>
      <c r="B31" s="9"/>
      <c r="C31" s="9"/>
      <c r="D31" s="9"/>
      <c r="E31" s="10"/>
    </row>
    <row r="32" spans="1:10" ht="15.5" x14ac:dyDescent="0.35">
      <c r="A32" s="9"/>
      <c r="B32" s="9"/>
      <c r="C32" s="9"/>
      <c r="D32" s="9"/>
      <c r="E32" s="10"/>
    </row>
    <row r="33" spans="1:6" ht="15.5" x14ac:dyDescent="0.35">
      <c r="A33" s="4"/>
      <c r="B33" s="4"/>
      <c r="C33" s="4"/>
      <c r="D33" s="4"/>
      <c r="E33" s="4"/>
    </row>
    <row r="34" spans="1:6" ht="15.5" x14ac:dyDescent="0.35">
      <c r="A34" s="4" t="s">
        <v>25</v>
      </c>
      <c r="B34" s="4"/>
      <c r="C34" s="11"/>
      <c r="D34" s="4"/>
      <c r="E34" s="4"/>
    </row>
    <row r="35" spans="1:6" ht="15.5" x14ac:dyDescent="0.35">
      <c r="A35" s="4" t="s">
        <v>26</v>
      </c>
      <c r="B35" s="4"/>
      <c r="C35" s="11"/>
      <c r="D35" s="4"/>
      <c r="E35" s="4"/>
    </row>
    <row r="36" spans="1:6" ht="15.5" x14ac:dyDescent="0.35">
      <c r="A36" s="4" t="s">
        <v>27</v>
      </c>
      <c r="B36" s="4"/>
      <c r="C36" s="4" t="s">
        <v>28</v>
      </c>
      <c r="D36" s="4"/>
      <c r="E36" s="4"/>
      <c r="F36" s="13"/>
    </row>
    <row r="38" spans="1:6" ht="15.5" x14ac:dyDescent="0.35">
      <c r="A38" s="4"/>
    </row>
  </sheetData>
  <mergeCells count="3">
    <mergeCell ref="A15:D15"/>
    <mergeCell ref="A30:D30"/>
    <mergeCell ref="A1:E1"/>
  </mergeCells>
  <pageMargins left="0.7" right="0.7" top="0.78740157499999996" bottom="0.78740157499999996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0708C-1CB4-49F6-A2D3-275213198691}">
  <dimension ref="A1:H28"/>
  <sheetViews>
    <sheetView workbookViewId="0">
      <selection activeCell="L21" sqref="L21"/>
    </sheetView>
  </sheetViews>
  <sheetFormatPr defaultRowHeight="14.5" x14ac:dyDescent="0.35"/>
  <cols>
    <col min="2" max="2" width="24.453125" bestFit="1" customWidth="1"/>
    <col min="3" max="3" width="19" bestFit="1" customWidth="1"/>
    <col min="6" max="6" width="11.1796875" bestFit="1" customWidth="1"/>
    <col min="8" max="8" width="17.453125" customWidth="1"/>
  </cols>
  <sheetData>
    <row r="1" spans="1:8" x14ac:dyDescent="0.35">
      <c r="A1" t="s">
        <v>48</v>
      </c>
      <c r="B1" s="42"/>
      <c r="C1" s="42"/>
    </row>
    <row r="2" spans="1:8" x14ac:dyDescent="0.35">
      <c r="A2" s="43" t="s">
        <v>39</v>
      </c>
      <c r="B2" s="44" t="s">
        <v>40</v>
      </c>
      <c r="C2" s="44" t="s">
        <v>41</v>
      </c>
      <c r="F2" t="s">
        <v>51</v>
      </c>
    </row>
    <row r="3" spans="1:8" x14ac:dyDescent="0.35">
      <c r="A3" s="43">
        <v>1</v>
      </c>
      <c r="B3" s="44" t="s">
        <v>42</v>
      </c>
      <c r="C3" s="45">
        <v>10000</v>
      </c>
      <c r="D3" t="s">
        <v>50</v>
      </c>
      <c r="F3" s="46">
        <f>SUM(C3:C6)</f>
        <v>95715</v>
      </c>
      <c r="G3">
        <v>12</v>
      </c>
      <c r="H3" s="47">
        <f>F3*G3</f>
        <v>1148580</v>
      </c>
    </row>
    <row r="4" spans="1:8" x14ac:dyDescent="0.35">
      <c r="A4" s="43">
        <v>1</v>
      </c>
      <c r="B4" s="44" t="s">
        <v>42</v>
      </c>
      <c r="C4" s="45">
        <f>39850</f>
        <v>39850</v>
      </c>
      <c r="D4" t="s">
        <v>50</v>
      </c>
    </row>
    <row r="5" spans="1:8" x14ac:dyDescent="0.35">
      <c r="A5" s="43">
        <v>4</v>
      </c>
      <c r="B5" s="44" t="s">
        <v>43</v>
      </c>
      <c r="C5" s="45">
        <f>39850*90%</f>
        <v>35865</v>
      </c>
      <c r="D5" t="s">
        <v>50</v>
      </c>
    </row>
    <row r="6" spans="1:8" x14ac:dyDescent="0.35">
      <c r="A6" s="43">
        <v>4</v>
      </c>
      <c r="B6" s="44" t="s">
        <v>43</v>
      </c>
      <c r="C6" s="45">
        <v>10000</v>
      </c>
      <c r="D6" t="s">
        <v>50</v>
      </c>
    </row>
    <row r="7" spans="1:8" x14ac:dyDescent="0.35">
      <c r="A7" s="43">
        <v>7</v>
      </c>
      <c r="B7" s="44" t="s">
        <v>44</v>
      </c>
      <c r="C7" s="45">
        <v>0</v>
      </c>
      <c r="F7" t="s">
        <v>52</v>
      </c>
    </row>
    <row r="8" spans="1:8" x14ac:dyDescent="0.35">
      <c r="A8" s="43">
        <v>9</v>
      </c>
      <c r="B8" s="44" t="s">
        <v>45</v>
      </c>
      <c r="C8" s="45">
        <v>2000</v>
      </c>
      <c r="D8" t="s">
        <v>49</v>
      </c>
      <c r="F8" s="46">
        <f>SUM(C8:C11)</f>
        <v>26100</v>
      </c>
      <c r="G8">
        <v>12</v>
      </c>
      <c r="H8" s="47">
        <f>F8*G8</f>
        <v>313200</v>
      </c>
    </row>
    <row r="9" spans="1:8" x14ac:dyDescent="0.35">
      <c r="A9" s="43">
        <v>7</v>
      </c>
      <c r="B9" s="44" t="s">
        <v>44</v>
      </c>
      <c r="C9" s="45">
        <v>10000</v>
      </c>
      <c r="D9" t="s">
        <v>49</v>
      </c>
    </row>
    <row r="10" spans="1:8" x14ac:dyDescent="0.35">
      <c r="A10" s="43">
        <v>10</v>
      </c>
      <c r="B10" s="44" t="s">
        <v>46</v>
      </c>
      <c r="C10" s="45">
        <f>50*150</f>
        <v>7500</v>
      </c>
      <c r="D10" t="s">
        <v>49</v>
      </c>
    </row>
    <row r="11" spans="1:8" x14ac:dyDescent="0.35">
      <c r="A11" s="43">
        <v>11</v>
      </c>
      <c r="B11" s="44" t="s">
        <v>47</v>
      </c>
      <c r="C11" s="45">
        <v>6600</v>
      </c>
      <c r="D11" t="s">
        <v>49</v>
      </c>
    </row>
    <row r="13" spans="1:8" s="48" customFormat="1" x14ac:dyDescent="0.35">
      <c r="A13" s="48" t="s">
        <v>53</v>
      </c>
      <c r="H13" s="50">
        <f>SUM(H15:H28)</f>
        <v>279163.8</v>
      </c>
    </row>
    <row r="15" spans="1:8" x14ac:dyDescent="0.35">
      <c r="A15" t="s">
        <v>54</v>
      </c>
      <c r="B15" t="s">
        <v>55</v>
      </c>
      <c r="C15">
        <v>704</v>
      </c>
      <c r="G15">
        <v>12</v>
      </c>
      <c r="H15" s="47">
        <f>C15*G15</f>
        <v>8448</v>
      </c>
    </row>
    <row r="16" spans="1:8" x14ac:dyDescent="0.35">
      <c r="B16" t="s">
        <v>56</v>
      </c>
      <c r="C16">
        <v>704</v>
      </c>
      <c r="G16">
        <v>12</v>
      </c>
      <c r="H16" s="47">
        <f t="shared" ref="H16:H28" si="0">C16*G16</f>
        <v>8448</v>
      </c>
    </row>
    <row r="17" spans="1:8" x14ac:dyDescent="0.35">
      <c r="A17" t="s">
        <v>64</v>
      </c>
      <c r="B17" t="s">
        <v>65</v>
      </c>
      <c r="C17">
        <f>(957.9+888+355)</f>
        <v>2200.9</v>
      </c>
      <c r="G17">
        <v>12</v>
      </c>
      <c r="H17" s="47">
        <f t="shared" si="0"/>
        <v>26410.800000000003</v>
      </c>
    </row>
    <row r="18" spans="1:8" x14ac:dyDescent="0.35">
      <c r="A18" t="s">
        <v>57</v>
      </c>
      <c r="B18" t="s">
        <v>58</v>
      </c>
      <c r="C18">
        <v>4000</v>
      </c>
      <c r="G18">
        <v>12</v>
      </c>
      <c r="H18" s="47">
        <f t="shared" si="0"/>
        <v>48000</v>
      </c>
    </row>
    <row r="19" spans="1:8" x14ac:dyDescent="0.35">
      <c r="A19" t="s">
        <v>59</v>
      </c>
      <c r="B19" t="s">
        <v>58</v>
      </c>
      <c r="C19">
        <f>110*2*21</f>
        <v>4620</v>
      </c>
      <c r="G19">
        <v>12</v>
      </c>
      <c r="H19" s="47">
        <f t="shared" si="0"/>
        <v>55440</v>
      </c>
    </row>
    <row r="20" spans="1:8" x14ac:dyDescent="0.35">
      <c r="A20" t="s">
        <v>66</v>
      </c>
      <c r="B20" t="s">
        <v>68</v>
      </c>
      <c r="C20">
        <f>3*100</f>
        <v>300</v>
      </c>
      <c r="G20">
        <v>12</v>
      </c>
      <c r="H20" s="47">
        <f t="shared" si="0"/>
        <v>3600</v>
      </c>
    </row>
    <row r="21" spans="1:8" x14ac:dyDescent="0.35">
      <c r="A21" t="s">
        <v>67</v>
      </c>
      <c r="C21">
        <v>10000</v>
      </c>
      <c r="G21">
        <v>1</v>
      </c>
      <c r="H21" s="47">
        <f t="shared" si="0"/>
        <v>10000</v>
      </c>
    </row>
    <row r="22" spans="1:8" x14ac:dyDescent="0.35">
      <c r="A22" t="s">
        <v>62</v>
      </c>
      <c r="B22" t="s">
        <v>63</v>
      </c>
      <c r="C22">
        <v>301</v>
      </c>
      <c r="G22">
        <v>12</v>
      </c>
      <c r="H22" s="47">
        <f t="shared" si="0"/>
        <v>3612</v>
      </c>
    </row>
    <row r="23" spans="1:8" x14ac:dyDescent="0.35">
      <c r="A23" t="s">
        <v>62</v>
      </c>
      <c r="B23" t="s">
        <v>58</v>
      </c>
      <c r="C23">
        <v>3500</v>
      </c>
      <c r="G23">
        <v>2</v>
      </c>
      <c r="H23" s="47">
        <f t="shared" si="0"/>
        <v>7000</v>
      </c>
    </row>
    <row r="24" spans="1:8" x14ac:dyDescent="0.35">
      <c r="A24" t="s">
        <v>70</v>
      </c>
      <c r="B24" t="s">
        <v>71</v>
      </c>
      <c r="C24">
        <v>1042</v>
      </c>
      <c r="G24">
        <v>1</v>
      </c>
      <c r="H24" s="47">
        <f t="shared" si="0"/>
        <v>1042</v>
      </c>
    </row>
    <row r="25" spans="1:8" x14ac:dyDescent="0.35">
      <c r="A25" t="s">
        <v>72</v>
      </c>
      <c r="C25">
        <v>2163</v>
      </c>
      <c r="G25">
        <v>1</v>
      </c>
      <c r="H25" s="47">
        <f t="shared" si="0"/>
        <v>2163</v>
      </c>
    </row>
    <row r="26" spans="1:8" x14ac:dyDescent="0.35">
      <c r="A26" t="s">
        <v>60</v>
      </c>
      <c r="C26">
        <v>15000</v>
      </c>
      <c r="G26">
        <v>3</v>
      </c>
      <c r="H26" s="47">
        <f t="shared" si="0"/>
        <v>45000</v>
      </c>
    </row>
    <row r="27" spans="1:8" x14ac:dyDescent="0.35">
      <c r="A27" t="s">
        <v>61</v>
      </c>
      <c r="C27">
        <v>30000</v>
      </c>
      <c r="D27" t="s">
        <v>73</v>
      </c>
      <c r="G27">
        <v>1</v>
      </c>
      <c r="H27" s="47">
        <f t="shared" si="0"/>
        <v>30000</v>
      </c>
    </row>
    <row r="28" spans="1:8" x14ac:dyDescent="0.35">
      <c r="A28" t="s">
        <v>69</v>
      </c>
      <c r="C28" s="49">
        <v>30000</v>
      </c>
      <c r="D28" t="s">
        <v>73</v>
      </c>
      <c r="G28">
        <v>1</v>
      </c>
      <c r="H28" s="47">
        <f t="shared" si="0"/>
        <v>30000</v>
      </c>
    </row>
  </sheetData>
  <pageMargins left="0.7" right="0.7" top="0.78740157499999996" bottom="0.78740157499999996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69AB7-D35A-440C-8757-7EC3DAE07E3A}">
  <sheetPr>
    <pageSetUpPr fitToPage="1"/>
  </sheetPr>
  <dimension ref="A1:J32"/>
  <sheetViews>
    <sheetView tabSelected="1" workbookViewId="0">
      <selection activeCell="L20" sqref="L20"/>
    </sheetView>
  </sheetViews>
  <sheetFormatPr defaultRowHeight="14.5" x14ac:dyDescent="0.35"/>
  <cols>
    <col min="1" max="2" width="9.1796875" bestFit="1" customWidth="1"/>
    <col min="3" max="3" width="28.08984375" customWidth="1"/>
    <col min="4" max="4" width="54.54296875" customWidth="1"/>
    <col min="5" max="5" width="20.6328125" hidden="1" customWidth="1"/>
    <col min="6" max="6" width="24.6328125" hidden="1" customWidth="1"/>
    <col min="7" max="7" width="24.6328125" customWidth="1"/>
    <col min="8" max="8" width="16.90625" hidden="1" customWidth="1"/>
    <col min="9" max="9" width="18.453125" customWidth="1"/>
    <col min="10" max="10" width="17.54296875" customWidth="1"/>
  </cols>
  <sheetData>
    <row r="1" spans="1:9" ht="23.5" x14ac:dyDescent="0.55000000000000004">
      <c r="A1" s="64" t="s">
        <v>84</v>
      </c>
      <c r="B1" s="64"/>
      <c r="C1" s="64"/>
      <c r="D1" s="64"/>
      <c r="E1" s="64"/>
    </row>
    <row r="2" spans="1:9" ht="23.5" x14ac:dyDescent="0.55000000000000004">
      <c r="A2" s="53"/>
      <c r="B2" s="53"/>
      <c r="C2" s="53" t="s">
        <v>85</v>
      </c>
      <c r="D2" s="53"/>
      <c r="E2" s="53"/>
    </row>
    <row r="3" spans="1:9" ht="15.5" x14ac:dyDescent="0.35">
      <c r="A3" s="4"/>
      <c r="B3" s="4"/>
      <c r="C3" s="4"/>
      <c r="D3" s="4"/>
      <c r="E3" s="4"/>
    </row>
    <row r="4" spans="1:9" ht="15.5" x14ac:dyDescent="0.35">
      <c r="A4" s="5" t="s">
        <v>0</v>
      </c>
      <c r="B4" s="4"/>
      <c r="C4" s="4"/>
      <c r="D4" s="4"/>
      <c r="E4" s="4"/>
    </row>
    <row r="5" spans="1:9" ht="16" thickBot="1" x14ac:dyDescent="0.4">
      <c r="A5" s="4"/>
      <c r="B5" s="4"/>
      <c r="C5" s="4"/>
      <c r="D5" s="4"/>
      <c r="E5" s="4"/>
    </row>
    <row r="6" spans="1:9" ht="46.5" x14ac:dyDescent="0.35">
      <c r="A6" s="15" t="s">
        <v>1</v>
      </c>
      <c r="B6" s="16" t="s">
        <v>2</v>
      </c>
      <c r="C6" s="17" t="s">
        <v>3</v>
      </c>
      <c r="D6" s="16" t="s">
        <v>4</v>
      </c>
      <c r="E6" s="18" t="s">
        <v>30</v>
      </c>
      <c r="F6" s="35" t="s">
        <v>29</v>
      </c>
      <c r="G6" s="41" t="s">
        <v>36</v>
      </c>
    </row>
    <row r="7" spans="1:9" ht="15.5" x14ac:dyDescent="0.35">
      <c r="A7" s="6">
        <v>1</v>
      </c>
      <c r="B7" s="19"/>
      <c r="C7" s="19" t="s">
        <v>5</v>
      </c>
      <c r="D7" s="20" t="s">
        <v>6</v>
      </c>
      <c r="E7" s="20"/>
      <c r="F7" s="36"/>
      <c r="G7" s="21"/>
    </row>
    <row r="8" spans="1:9" ht="15.5" x14ac:dyDescent="0.35">
      <c r="A8" s="6">
        <v>2</v>
      </c>
      <c r="B8" s="22" t="s">
        <v>7</v>
      </c>
      <c r="C8" s="6">
        <v>4121</v>
      </c>
      <c r="D8" s="7" t="s">
        <v>8</v>
      </c>
      <c r="E8" s="23">
        <v>251400</v>
      </c>
      <c r="F8" s="37">
        <v>263000</v>
      </c>
      <c r="G8" s="21">
        <v>124000</v>
      </c>
      <c r="I8" t="s">
        <v>82</v>
      </c>
    </row>
    <row r="9" spans="1:9" ht="15.5" x14ac:dyDescent="0.35">
      <c r="A9" s="6">
        <v>3</v>
      </c>
      <c r="B9" s="19"/>
      <c r="C9" s="19" t="s">
        <v>9</v>
      </c>
      <c r="D9" s="20" t="s">
        <v>10</v>
      </c>
      <c r="E9" s="25">
        <f>SUM(E8:E8)</f>
        <v>251400</v>
      </c>
      <c r="F9" s="38">
        <f>F8</f>
        <v>263000</v>
      </c>
      <c r="G9" s="24">
        <f>G8</f>
        <v>124000</v>
      </c>
    </row>
    <row r="10" spans="1:9" ht="15.5" x14ac:dyDescent="0.35">
      <c r="A10" s="6">
        <v>4</v>
      </c>
      <c r="B10" s="22" t="s">
        <v>7</v>
      </c>
      <c r="C10" s="6">
        <v>8115</v>
      </c>
      <c r="D10" s="7" t="s">
        <v>11</v>
      </c>
      <c r="E10" s="23">
        <v>625000</v>
      </c>
      <c r="F10" s="37">
        <v>1741000</v>
      </c>
      <c r="G10" s="21">
        <f>G24-G9</f>
        <v>606543.68000000005</v>
      </c>
    </row>
    <row r="11" spans="1:9" ht="15.5" hidden="1" x14ac:dyDescent="0.35">
      <c r="A11" s="6">
        <v>5</v>
      </c>
      <c r="B11" s="22"/>
      <c r="C11" s="6">
        <v>2420</v>
      </c>
      <c r="D11" s="7" t="s">
        <v>31</v>
      </c>
      <c r="E11" s="23"/>
      <c r="F11" s="37">
        <v>500000</v>
      </c>
      <c r="G11" s="21">
        <v>0</v>
      </c>
    </row>
    <row r="12" spans="1:9" ht="21" x14ac:dyDescent="0.35">
      <c r="A12" s="60" t="s">
        <v>12</v>
      </c>
      <c r="B12" s="60"/>
      <c r="C12" s="60"/>
      <c r="D12" s="60"/>
      <c r="E12" s="27">
        <f>E9+E10</f>
        <v>876400</v>
      </c>
      <c r="F12" s="39">
        <f>SUM(F8:F11)-F8</f>
        <v>2504000</v>
      </c>
      <c r="G12" s="51">
        <f>G11+G10+G8</f>
        <v>730543.68</v>
      </c>
    </row>
    <row r="13" spans="1:9" x14ac:dyDescent="0.35">
      <c r="E13" s="8"/>
    </row>
    <row r="14" spans="1:9" ht="23.5" x14ac:dyDescent="0.55000000000000004">
      <c r="A14" s="53"/>
      <c r="B14" s="53"/>
      <c r="C14" s="53"/>
      <c r="D14" s="53"/>
      <c r="E14" s="53"/>
    </row>
    <row r="15" spans="1:9" ht="23.5" x14ac:dyDescent="0.55000000000000004">
      <c r="A15" s="5" t="s">
        <v>13</v>
      </c>
      <c r="F15" s="53"/>
      <c r="G15" s="53"/>
    </row>
    <row r="16" spans="1:9" ht="24" thickBot="1" x14ac:dyDescent="0.6">
      <c r="H16" s="53"/>
    </row>
    <row r="17" spans="1:10" ht="62" x14ac:dyDescent="0.35">
      <c r="A17" s="15" t="s">
        <v>1</v>
      </c>
      <c r="B17" s="17" t="s">
        <v>14</v>
      </c>
      <c r="C17" s="17" t="s">
        <v>15</v>
      </c>
      <c r="D17" s="17" t="s">
        <v>3</v>
      </c>
      <c r="E17" s="18" t="s">
        <v>16</v>
      </c>
      <c r="F17" s="32" t="s">
        <v>32</v>
      </c>
      <c r="G17" s="40" t="s">
        <v>37</v>
      </c>
    </row>
    <row r="18" spans="1:10" ht="15.5" x14ac:dyDescent="0.35">
      <c r="A18" s="6">
        <v>1</v>
      </c>
      <c r="B18" s="6">
        <v>3636</v>
      </c>
      <c r="C18" s="6" t="s">
        <v>17</v>
      </c>
      <c r="D18" s="7" t="s">
        <v>18</v>
      </c>
      <c r="E18" s="23">
        <v>820200</v>
      </c>
      <c r="F18" s="24" t="e">
        <f>F24-(F19+F21+F22+F23+#REF!)</f>
        <v>#REF!</v>
      </c>
      <c r="G18" s="24">
        <f>'detail 1-3_2021'!K16</f>
        <v>51819.38</v>
      </c>
      <c r="I18" s="52" t="s">
        <v>74</v>
      </c>
    </row>
    <row r="19" spans="1:10" ht="15.5" x14ac:dyDescent="0.35">
      <c r="A19" s="6">
        <v>2</v>
      </c>
      <c r="B19" s="6">
        <v>3636</v>
      </c>
      <c r="C19" s="6" t="s">
        <v>17</v>
      </c>
      <c r="D19" s="7" t="s">
        <v>19</v>
      </c>
      <c r="E19" s="23">
        <v>1523614</v>
      </c>
      <c r="F19" s="24">
        <v>1742400</v>
      </c>
      <c r="G19" s="24">
        <f>'detail 1-3_2021'!K4</f>
        <v>447145</v>
      </c>
      <c r="H19" s="13"/>
    </row>
    <row r="20" spans="1:10" ht="15.5" x14ac:dyDescent="0.35">
      <c r="A20" s="6">
        <v>3</v>
      </c>
      <c r="B20" s="6">
        <v>3636</v>
      </c>
      <c r="C20" s="6" t="s">
        <v>17</v>
      </c>
      <c r="D20" s="7" t="s">
        <v>38</v>
      </c>
      <c r="E20" s="23"/>
      <c r="F20" s="24"/>
      <c r="G20" s="24">
        <f>'detail 1-3_2021'!K9</f>
        <v>78300</v>
      </c>
      <c r="H20" s="13"/>
    </row>
    <row r="21" spans="1:10" ht="15.5" x14ac:dyDescent="0.35">
      <c r="A21" s="6">
        <v>4</v>
      </c>
      <c r="B21" s="6">
        <v>3636</v>
      </c>
      <c r="C21" s="6" t="s">
        <v>17</v>
      </c>
      <c r="D21" s="7" t="s">
        <v>20</v>
      </c>
      <c r="E21" s="23">
        <v>380903</v>
      </c>
      <c r="F21" s="24">
        <f>F19*H22</f>
        <v>435599.42820163112</v>
      </c>
      <c r="G21" s="24">
        <f>G19*0.25</f>
        <v>111786.25</v>
      </c>
      <c r="I21" s="13">
        <f>F12-F24</f>
        <v>0</v>
      </c>
    </row>
    <row r="22" spans="1:10" ht="15.5" x14ac:dyDescent="0.35">
      <c r="A22" s="6">
        <v>5</v>
      </c>
      <c r="B22" s="6">
        <v>3636</v>
      </c>
      <c r="C22" s="6" t="s">
        <v>17</v>
      </c>
      <c r="D22" s="7" t="s">
        <v>21</v>
      </c>
      <c r="E22" s="23">
        <v>137125</v>
      </c>
      <c r="F22" s="24">
        <f>F19*H23</f>
        <v>156815.70266484818</v>
      </c>
      <c r="G22" s="24">
        <f>G19*0.09</f>
        <v>40243.049999999996</v>
      </c>
      <c r="H22">
        <f>E21/E19</f>
        <v>0.24999967183289207</v>
      </c>
    </row>
    <row r="23" spans="1:10" ht="15.5" x14ac:dyDescent="0.35">
      <c r="A23" s="6">
        <v>6</v>
      </c>
      <c r="B23" s="6">
        <v>3636</v>
      </c>
      <c r="C23" s="6" t="s">
        <v>17</v>
      </c>
      <c r="D23" s="7" t="s">
        <v>22</v>
      </c>
      <c r="E23" s="23">
        <v>5000</v>
      </c>
      <c r="F23" s="24">
        <v>5000</v>
      </c>
      <c r="G23" s="24">
        <f>5000/4</f>
        <v>1250</v>
      </c>
      <c r="H23" s="14">
        <f>E22/E19</f>
        <v>8.9999829353103869E-2</v>
      </c>
    </row>
    <row r="24" spans="1:10" ht="21" x14ac:dyDescent="0.35">
      <c r="A24" s="61" t="s">
        <v>24</v>
      </c>
      <c r="B24" s="62"/>
      <c r="C24" s="62"/>
      <c r="D24" s="63"/>
      <c r="E24" s="26">
        <f>SUM(E18:E23)</f>
        <v>2866842</v>
      </c>
      <c r="F24" s="34">
        <v>2504000</v>
      </c>
      <c r="G24" s="51">
        <f>SUM(G18:G23)</f>
        <v>730543.68</v>
      </c>
      <c r="H24" s="65"/>
      <c r="I24" s="66"/>
      <c r="J24" s="66"/>
    </row>
    <row r="25" spans="1:10" ht="15.5" x14ac:dyDescent="0.35">
      <c r="A25" s="9"/>
      <c r="B25" s="9"/>
      <c r="C25" s="9"/>
      <c r="D25" s="9"/>
      <c r="E25" s="10"/>
    </row>
    <row r="26" spans="1:10" ht="15.5" x14ac:dyDescent="0.35">
      <c r="A26" s="9"/>
      <c r="B26" s="9"/>
      <c r="C26" s="9"/>
      <c r="D26" s="9"/>
      <c r="E26" s="10"/>
    </row>
    <row r="27" spans="1:10" ht="15.5" x14ac:dyDescent="0.35">
      <c r="A27" s="4"/>
      <c r="B27" s="4"/>
      <c r="C27" s="4"/>
      <c r="D27" s="4"/>
      <c r="E27" s="4"/>
    </row>
    <row r="28" spans="1:10" ht="15.5" x14ac:dyDescent="0.35">
      <c r="A28" s="4" t="s">
        <v>86</v>
      </c>
      <c r="B28" s="4"/>
      <c r="C28" s="11">
        <v>44196</v>
      </c>
      <c r="D28" s="4"/>
      <c r="E28" s="4"/>
    </row>
    <row r="29" spans="1:10" ht="15.5" x14ac:dyDescent="0.35">
      <c r="A29" s="4"/>
      <c r="B29" s="4"/>
      <c r="C29" s="11"/>
      <c r="D29" s="4"/>
      <c r="E29" s="4"/>
    </row>
    <row r="30" spans="1:10" ht="15.5" x14ac:dyDescent="0.35">
      <c r="A30" s="4" t="s">
        <v>27</v>
      </c>
      <c r="B30" s="4"/>
      <c r="C30" s="4" t="s">
        <v>28</v>
      </c>
      <c r="D30" s="4"/>
      <c r="E30" s="4"/>
      <c r="F30" s="13"/>
    </row>
    <row r="32" spans="1:10" ht="15.5" x14ac:dyDescent="0.35">
      <c r="A32" s="4"/>
    </row>
  </sheetData>
  <mergeCells count="3">
    <mergeCell ref="A1:E1"/>
    <mergeCell ref="A12:D12"/>
    <mergeCell ref="A24:D24"/>
  </mergeCells>
  <pageMargins left="0.7" right="0.7" top="0.78740157499999996" bottom="0.78740157499999996" header="0.3" footer="0.3"/>
  <pageSetup paperSize="9" scale="81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6C219-91B1-4E4C-94C6-BD03674C7591}">
  <dimension ref="A1:K31"/>
  <sheetViews>
    <sheetView workbookViewId="0">
      <selection activeCell="I32" sqref="I32"/>
    </sheetView>
  </sheetViews>
  <sheetFormatPr defaultRowHeight="14.5" x14ac:dyDescent="0.35"/>
  <cols>
    <col min="2" max="2" width="24.453125" bestFit="1" customWidth="1"/>
    <col min="3" max="3" width="19" bestFit="1" customWidth="1"/>
    <col min="6" max="6" width="12.54296875" customWidth="1"/>
    <col min="7" max="7" width="0" hidden="1" customWidth="1"/>
    <col min="8" max="10" width="17.453125" customWidth="1"/>
    <col min="11" max="11" width="12.453125" style="48" bestFit="1" customWidth="1"/>
  </cols>
  <sheetData>
    <row r="1" spans="1:11" x14ac:dyDescent="0.35">
      <c r="H1" t="s">
        <v>76</v>
      </c>
      <c r="I1" t="s">
        <v>77</v>
      </c>
      <c r="J1" t="s">
        <v>78</v>
      </c>
      <c r="K1" s="48" t="s">
        <v>79</v>
      </c>
    </row>
    <row r="2" spans="1:11" x14ac:dyDescent="0.35">
      <c r="A2" t="s">
        <v>48</v>
      </c>
      <c r="B2" s="42"/>
      <c r="C2" s="42"/>
      <c r="H2" s="54">
        <f>H4+H9+H16+H13+H14</f>
        <v>331356.55999999994</v>
      </c>
      <c r="I2" s="54">
        <f t="shared" ref="I2:J2" si="0">I4+I9+I16+I13+I14</f>
        <v>199968.56</v>
      </c>
      <c r="J2" s="54">
        <f t="shared" si="0"/>
        <v>197968.56</v>
      </c>
      <c r="K2" s="56">
        <f>SUM(H2:J2)</f>
        <v>729293.67999999993</v>
      </c>
    </row>
    <row r="3" spans="1:11" x14ac:dyDescent="0.35">
      <c r="A3" s="43" t="s">
        <v>39</v>
      </c>
      <c r="B3" s="44" t="s">
        <v>40</v>
      </c>
      <c r="C3" s="44" t="s">
        <v>41</v>
      </c>
      <c r="F3" t="s">
        <v>51</v>
      </c>
    </row>
    <row r="4" spans="1:11" x14ac:dyDescent="0.35">
      <c r="A4" s="43">
        <v>1</v>
      </c>
      <c r="B4" s="44" t="s">
        <v>42</v>
      </c>
      <c r="C4" s="45">
        <v>20000</v>
      </c>
      <c r="D4" t="s">
        <v>75</v>
      </c>
      <c r="F4" s="46">
        <f>SUM(C4:C7)</f>
        <v>115715</v>
      </c>
      <c r="G4">
        <v>1</v>
      </c>
      <c r="H4" s="55">
        <f>F4*G4+100000</f>
        <v>215715</v>
      </c>
      <c r="I4" s="55">
        <f>F4*G4</f>
        <v>115715</v>
      </c>
      <c r="J4" s="55">
        <f>F4*G4</f>
        <v>115715</v>
      </c>
      <c r="K4" s="56">
        <f>SUM(H4:J4)</f>
        <v>447145</v>
      </c>
    </row>
    <row r="5" spans="1:11" x14ac:dyDescent="0.35">
      <c r="A5" s="43">
        <v>1</v>
      </c>
      <c r="B5" s="44" t="s">
        <v>42</v>
      </c>
      <c r="C5" s="45">
        <f>39850</f>
        <v>39850</v>
      </c>
      <c r="D5" t="s">
        <v>50</v>
      </c>
    </row>
    <row r="6" spans="1:11" x14ac:dyDescent="0.35">
      <c r="A6" s="43">
        <v>4</v>
      </c>
      <c r="B6" s="44" t="s">
        <v>43</v>
      </c>
      <c r="C6" s="45">
        <f>39850*90%</f>
        <v>35865</v>
      </c>
      <c r="D6" t="s">
        <v>50</v>
      </c>
    </row>
    <row r="7" spans="1:11" x14ac:dyDescent="0.35">
      <c r="A7" s="43">
        <v>4</v>
      </c>
      <c r="B7" s="44" t="s">
        <v>43</v>
      </c>
      <c r="C7" s="45">
        <v>20000</v>
      </c>
      <c r="D7" t="s">
        <v>75</v>
      </c>
    </row>
    <row r="8" spans="1:11" x14ac:dyDescent="0.35">
      <c r="A8" s="43">
        <v>7</v>
      </c>
      <c r="B8" s="44" t="s">
        <v>44</v>
      </c>
      <c r="C8" s="45">
        <v>0</v>
      </c>
      <c r="F8" t="s">
        <v>52</v>
      </c>
    </row>
    <row r="9" spans="1:11" x14ac:dyDescent="0.35">
      <c r="A9" s="43">
        <v>9</v>
      </c>
      <c r="B9" s="44" t="s">
        <v>45</v>
      </c>
      <c r="C9" s="45">
        <v>2000</v>
      </c>
      <c r="D9" t="s">
        <v>49</v>
      </c>
      <c r="F9" s="46">
        <f>SUM(C9:C12)</f>
        <v>26100</v>
      </c>
      <c r="G9">
        <v>1</v>
      </c>
      <c r="H9" s="55">
        <f>F9*G9</f>
        <v>26100</v>
      </c>
      <c r="I9" s="55">
        <f>F9*G9</f>
        <v>26100</v>
      </c>
      <c r="J9" s="55">
        <f>F9*G9</f>
        <v>26100</v>
      </c>
      <c r="K9" s="56">
        <f>SUM(H9:J9)</f>
        <v>78300</v>
      </c>
    </row>
    <row r="10" spans="1:11" x14ac:dyDescent="0.35">
      <c r="A10" s="43">
        <v>7</v>
      </c>
      <c r="B10" s="44" t="s">
        <v>44</v>
      </c>
      <c r="C10" s="45">
        <v>10000</v>
      </c>
      <c r="D10" t="s">
        <v>49</v>
      </c>
    </row>
    <row r="11" spans="1:11" x14ac:dyDescent="0.35">
      <c r="A11" s="43">
        <v>10</v>
      </c>
      <c r="B11" s="44" t="s">
        <v>46</v>
      </c>
      <c r="C11" s="45">
        <f>50*150</f>
        <v>7500</v>
      </c>
      <c r="D11" t="s">
        <v>49</v>
      </c>
    </row>
    <row r="12" spans="1:11" x14ac:dyDescent="0.35">
      <c r="A12" s="43">
        <v>11</v>
      </c>
      <c r="B12" s="44" t="s">
        <v>47</v>
      </c>
      <c r="C12" s="45">
        <v>6600</v>
      </c>
      <c r="D12" t="s">
        <v>49</v>
      </c>
    </row>
    <row r="13" spans="1:11" x14ac:dyDescent="0.35">
      <c r="A13" s="57"/>
      <c r="B13" s="58"/>
      <c r="C13" s="59"/>
      <c r="F13" t="s">
        <v>80</v>
      </c>
      <c r="H13" s="46">
        <f>H4*0.25</f>
        <v>53928.75</v>
      </c>
      <c r="I13" s="46">
        <f t="shared" ref="I13:J13" si="1">I4*0.25</f>
        <v>28928.75</v>
      </c>
      <c r="J13" s="46">
        <f t="shared" si="1"/>
        <v>28928.75</v>
      </c>
    </row>
    <row r="14" spans="1:11" x14ac:dyDescent="0.35">
      <c r="A14" s="57"/>
      <c r="B14" s="58"/>
      <c r="C14" s="59"/>
      <c r="F14" t="s">
        <v>81</v>
      </c>
      <c r="H14" s="46">
        <f>H4*0.09</f>
        <v>19414.349999999999</v>
      </c>
      <c r="I14" s="46">
        <f t="shared" ref="I14:J14" si="2">I4*0.09</f>
        <v>10414.35</v>
      </c>
      <c r="J14" s="46">
        <f t="shared" si="2"/>
        <v>10414.35</v>
      </c>
    </row>
    <row r="16" spans="1:11" s="48" customFormat="1" x14ac:dyDescent="0.35">
      <c r="A16" s="48" t="s">
        <v>53</v>
      </c>
      <c r="H16" s="55">
        <f>SUM(H18:H31)</f>
        <v>16198.46</v>
      </c>
      <c r="I16" s="55">
        <f>SUM(I18:I31)</f>
        <v>18810.46</v>
      </c>
      <c r="J16" s="55">
        <f t="shared" ref="I16:J16" si="3">SUM(J18:J31)</f>
        <v>16810.46</v>
      </c>
      <c r="K16" s="56">
        <f>SUM(H16:J16)</f>
        <v>51819.38</v>
      </c>
    </row>
    <row r="18" spans="1:10" x14ac:dyDescent="0.35">
      <c r="A18" t="s">
        <v>54</v>
      </c>
      <c r="B18" t="s">
        <v>55</v>
      </c>
      <c r="C18">
        <v>704</v>
      </c>
      <c r="G18">
        <v>1</v>
      </c>
      <c r="H18" s="47">
        <f>C18*G18</f>
        <v>704</v>
      </c>
      <c r="I18" s="47">
        <f>H18</f>
        <v>704</v>
      </c>
      <c r="J18" s="47">
        <f>H18</f>
        <v>704</v>
      </c>
    </row>
    <row r="19" spans="1:10" x14ac:dyDescent="0.35">
      <c r="B19" t="s">
        <v>56</v>
      </c>
      <c r="C19">
        <v>704</v>
      </c>
      <c r="G19">
        <v>0</v>
      </c>
      <c r="H19" s="47">
        <f t="shared" ref="H19:H31" si="4">C19*G19</f>
        <v>0</v>
      </c>
      <c r="I19" s="47">
        <v>0</v>
      </c>
      <c r="J19" s="47">
        <v>0</v>
      </c>
    </row>
    <row r="20" spans="1:10" x14ac:dyDescent="0.35">
      <c r="A20" t="s">
        <v>64</v>
      </c>
      <c r="B20" t="s">
        <v>65</v>
      </c>
      <c r="C20">
        <f>(957.9+888+355)</f>
        <v>2200.9</v>
      </c>
      <c r="G20">
        <v>1</v>
      </c>
      <c r="H20" s="47">
        <f>C20</f>
        <v>2200.9</v>
      </c>
      <c r="I20" s="47">
        <f>H20</f>
        <v>2200.9</v>
      </c>
      <c r="J20" s="47">
        <f>I20</f>
        <v>2200.9</v>
      </c>
    </row>
    <row r="21" spans="1:10" x14ac:dyDescent="0.35">
      <c r="A21" t="s">
        <v>57</v>
      </c>
      <c r="B21" t="s">
        <v>58</v>
      </c>
      <c r="C21">
        <v>4000</v>
      </c>
      <c r="G21">
        <v>1</v>
      </c>
      <c r="H21" s="47">
        <f>$C$21*$G$21</f>
        <v>4000</v>
      </c>
      <c r="I21" s="47">
        <f>$C$21*$G$21</f>
        <v>4000</v>
      </c>
      <c r="J21" s="47">
        <f>$C$21*$G$21</f>
        <v>4000</v>
      </c>
    </row>
    <row r="22" spans="1:10" x14ac:dyDescent="0.35">
      <c r="A22" t="s">
        <v>59</v>
      </c>
      <c r="B22" t="s">
        <v>58</v>
      </c>
      <c r="C22">
        <f>110*2*21</f>
        <v>4620</v>
      </c>
      <c r="G22">
        <v>1</v>
      </c>
      <c r="H22" s="47">
        <f>$C$22*$G$22</f>
        <v>4620</v>
      </c>
      <c r="I22" s="47">
        <f>$C$22*$G$22</f>
        <v>4620</v>
      </c>
      <c r="J22" s="47">
        <f>$C$22*$G$22</f>
        <v>4620</v>
      </c>
    </row>
    <row r="23" spans="1:10" x14ac:dyDescent="0.35">
      <c r="A23" t="s">
        <v>66</v>
      </c>
      <c r="B23" t="s">
        <v>68</v>
      </c>
      <c r="C23">
        <f>3*100</f>
        <v>300</v>
      </c>
      <c r="G23">
        <v>0</v>
      </c>
      <c r="H23" s="47">
        <f t="shared" si="4"/>
        <v>0</v>
      </c>
      <c r="I23" s="47">
        <v>0</v>
      </c>
      <c r="J23" s="47">
        <v>0</v>
      </c>
    </row>
    <row r="24" spans="1:10" x14ac:dyDescent="0.35">
      <c r="A24" t="s">
        <v>67</v>
      </c>
      <c r="C24">
        <v>10000</v>
      </c>
      <c r="G24">
        <v>0</v>
      </c>
      <c r="H24" s="47">
        <v>4388</v>
      </c>
      <c r="I24" s="47">
        <v>4000</v>
      </c>
      <c r="J24" s="47">
        <v>0</v>
      </c>
    </row>
    <row r="25" spans="1:10" x14ac:dyDescent="0.35">
      <c r="A25" t="s">
        <v>62</v>
      </c>
      <c r="B25" t="s">
        <v>63</v>
      </c>
      <c r="C25">
        <v>285.56</v>
      </c>
      <c r="G25">
        <v>1</v>
      </c>
      <c r="H25" s="47">
        <f t="shared" si="4"/>
        <v>285.56</v>
      </c>
      <c r="I25" s="47">
        <f>H25</f>
        <v>285.56</v>
      </c>
      <c r="J25" s="47">
        <f>H25</f>
        <v>285.56</v>
      </c>
    </row>
    <row r="26" spans="1:10" x14ac:dyDescent="0.35">
      <c r="A26" t="s">
        <v>62</v>
      </c>
      <c r="B26" t="s">
        <v>58</v>
      </c>
      <c r="C26">
        <v>3500</v>
      </c>
      <c r="G26">
        <v>0</v>
      </c>
      <c r="H26" s="47">
        <f t="shared" si="4"/>
        <v>0</v>
      </c>
      <c r="I26" s="47">
        <v>0</v>
      </c>
      <c r="J26" s="47">
        <v>0</v>
      </c>
    </row>
    <row r="27" spans="1:10" x14ac:dyDescent="0.35">
      <c r="A27" t="s">
        <v>70</v>
      </c>
      <c r="B27" t="s">
        <v>71</v>
      </c>
      <c r="C27">
        <v>1042</v>
      </c>
      <c r="G27">
        <v>0</v>
      </c>
      <c r="H27" s="47">
        <f t="shared" si="4"/>
        <v>0</v>
      </c>
      <c r="I27" s="47">
        <v>0</v>
      </c>
      <c r="J27" s="47">
        <v>0</v>
      </c>
    </row>
    <row r="28" spans="1:10" x14ac:dyDescent="0.35">
      <c r="A28" t="s">
        <v>72</v>
      </c>
      <c r="C28">
        <v>2163</v>
      </c>
      <c r="G28">
        <v>0</v>
      </c>
      <c r="H28" s="47">
        <f t="shared" si="4"/>
        <v>0</v>
      </c>
      <c r="I28" s="47">
        <v>0</v>
      </c>
      <c r="J28" s="47">
        <v>0</v>
      </c>
    </row>
    <row r="29" spans="1:10" x14ac:dyDescent="0.35">
      <c r="A29" t="s">
        <v>60</v>
      </c>
      <c r="C29">
        <v>15000</v>
      </c>
      <c r="G29">
        <v>1</v>
      </c>
      <c r="H29" s="47">
        <v>0</v>
      </c>
      <c r="I29" s="47">
        <v>0</v>
      </c>
      <c r="J29" s="47">
        <v>5000</v>
      </c>
    </row>
    <row r="30" spans="1:10" x14ac:dyDescent="0.35">
      <c r="A30" t="s">
        <v>61</v>
      </c>
      <c r="C30">
        <v>30000</v>
      </c>
      <c r="D30" t="s">
        <v>73</v>
      </c>
      <c r="G30">
        <v>0</v>
      </c>
      <c r="H30" s="47">
        <f t="shared" si="4"/>
        <v>0</v>
      </c>
      <c r="I30" s="47">
        <v>0</v>
      </c>
      <c r="J30" s="47">
        <v>0</v>
      </c>
    </row>
    <row r="31" spans="1:10" x14ac:dyDescent="0.35">
      <c r="A31" t="s">
        <v>83</v>
      </c>
      <c r="C31" s="49">
        <v>30000</v>
      </c>
      <c r="D31" t="s">
        <v>73</v>
      </c>
      <c r="G31">
        <v>0</v>
      </c>
      <c r="H31" s="47">
        <f t="shared" si="4"/>
        <v>0</v>
      </c>
      <c r="I31" s="47">
        <v>3000</v>
      </c>
      <c r="J31" s="47">
        <v>0</v>
      </c>
    </row>
  </sheetData>
  <pageMargins left="0.7" right="0.7" top="0.78740157499999996" bottom="0.78740157499999996" header="0.3" footer="0.3"/>
  <pageSetup paperSize="9"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Návrh</vt:lpstr>
      <vt:lpstr>detail</vt:lpstr>
      <vt:lpstr>Návrh 1-3_21</vt:lpstr>
      <vt:lpstr>detail 1-3_2021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Kolářová</dc:creator>
  <cp:lastModifiedBy>Kolářová</cp:lastModifiedBy>
  <cp:lastPrinted>2021-02-02T08:20:18Z</cp:lastPrinted>
  <dcterms:created xsi:type="dcterms:W3CDTF">2018-11-23T10:42:41Z</dcterms:created>
  <dcterms:modified xsi:type="dcterms:W3CDTF">2021-02-02T08:21:03Z</dcterms:modified>
</cp:coreProperties>
</file>